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24DE16F-36EC-4EDD-A5AA-1E0823244D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-65-" sheetId="1" r:id="rId1"/>
  </sheets>
  <definedNames>
    <definedName name="_xlnm.Print_Titles" localSheetId="0">'-65-'!$2:$2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8" i="1"/>
  <c r="G49" i="1"/>
  <c r="G50" i="1"/>
  <c r="G51" i="1"/>
  <c r="G52" i="1"/>
  <c r="G53" i="1"/>
  <c r="G54" i="1"/>
  <c r="G47" i="1"/>
  <c r="G46" i="1"/>
  <c r="G38" i="1"/>
  <c r="G39" i="1"/>
  <c r="G40" i="1"/>
  <c r="G41" i="1"/>
  <c r="G42" i="1"/>
  <c r="G43" i="1"/>
  <c r="G44" i="1"/>
  <c r="G36" i="1" s="1"/>
  <c r="G37" i="1"/>
  <c r="G27" i="1"/>
  <c r="G28" i="1"/>
  <c r="G29" i="1"/>
  <c r="G30" i="1"/>
  <c r="G31" i="1"/>
  <c r="G32" i="1"/>
  <c r="G33" i="1"/>
  <c r="G34" i="1"/>
  <c r="G35" i="1"/>
  <c r="G26" i="1"/>
  <c r="G24" i="1"/>
  <c r="G18" i="1"/>
  <c r="G19" i="1"/>
  <c r="G20" i="1"/>
  <c r="G21" i="1"/>
  <c r="G22" i="1"/>
  <c r="G16" i="1" s="1"/>
  <c r="G23" i="1"/>
  <c r="D24" i="1"/>
  <c r="G17" i="1"/>
  <c r="G5" i="1"/>
  <c r="G6" i="1"/>
  <c r="D6" i="1" s="1"/>
  <c r="G7" i="1"/>
  <c r="G8" i="1"/>
  <c r="G9" i="1"/>
  <c r="G10" i="1"/>
  <c r="D10" i="1" s="1"/>
  <c r="G11" i="1"/>
  <c r="F11" i="1" s="1"/>
  <c r="G12" i="1"/>
  <c r="D12" i="1" s="1"/>
  <c r="G13" i="1"/>
  <c r="G14" i="1"/>
  <c r="G15" i="1"/>
  <c r="G4" i="1"/>
  <c r="D4" i="1" s="1"/>
  <c r="E45" i="1"/>
  <c r="E36" i="1"/>
  <c r="E25" i="1"/>
  <c r="E16" i="1"/>
  <c r="E3" i="1"/>
  <c r="C45" i="1"/>
  <c r="C36" i="1"/>
  <c r="C25" i="1"/>
  <c r="C16" i="1"/>
  <c r="C3" i="1"/>
  <c r="D17" i="1"/>
  <c r="F17" i="1"/>
  <c r="F18" i="1"/>
  <c r="F19" i="1"/>
  <c r="F20" i="1"/>
  <c r="F21" i="1"/>
  <c r="F22" i="1"/>
  <c r="F23" i="1"/>
  <c r="D19" i="1"/>
  <c r="D20" i="1"/>
  <c r="D21" i="1"/>
  <c r="D22" i="1"/>
  <c r="D23" i="1"/>
  <c r="D18" i="1"/>
  <c r="F5" i="1"/>
  <c r="F6" i="1"/>
  <c r="F7" i="1"/>
  <c r="F8" i="1"/>
  <c r="F9" i="1"/>
  <c r="F13" i="1"/>
  <c r="F14" i="1"/>
  <c r="F15" i="1"/>
  <c r="D15" i="1"/>
  <c r="D14" i="1"/>
  <c r="D13" i="1"/>
  <c r="D9" i="1"/>
  <c r="D8" i="1"/>
  <c r="D7" i="1"/>
  <c r="D5" i="1"/>
  <c r="F54" i="1"/>
  <c r="F53" i="1"/>
  <c r="F52" i="1"/>
  <c r="F51" i="1"/>
  <c r="F50" i="1"/>
  <c r="F49" i="1"/>
  <c r="F48" i="1"/>
  <c r="F47" i="1"/>
  <c r="F46" i="1"/>
  <c r="D54" i="1"/>
  <c r="D53" i="1"/>
  <c r="D52" i="1"/>
  <c r="D51" i="1"/>
  <c r="D50" i="1"/>
  <c r="D49" i="1"/>
  <c r="D48" i="1"/>
  <c r="D47" i="1"/>
  <c r="D46" i="1"/>
  <c r="F44" i="1"/>
  <c r="F43" i="1"/>
  <c r="F42" i="1"/>
  <c r="F41" i="1"/>
  <c r="F40" i="1"/>
  <c r="F39" i="1"/>
  <c r="F38" i="1"/>
  <c r="F37" i="1"/>
  <c r="D44" i="1"/>
  <c r="D43" i="1"/>
  <c r="D42" i="1"/>
  <c r="D41" i="1"/>
  <c r="D40" i="1"/>
  <c r="D39" i="1"/>
  <c r="D38" i="1"/>
  <c r="D37" i="1"/>
  <c r="F35" i="1"/>
  <c r="F34" i="1"/>
  <c r="F33" i="1"/>
  <c r="F32" i="1"/>
  <c r="F31" i="1"/>
  <c r="F30" i="1"/>
  <c r="F29" i="1"/>
  <c r="F28" i="1"/>
  <c r="F27" i="1"/>
  <c r="F26" i="1"/>
  <c r="D35" i="1"/>
  <c r="D34" i="1"/>
  <c r="D33" i="1"/>
  <c r="D32" i="1"/>
  <c r="D31" i="1"/>
  <c r="D30" i="1"/>
  <c r="D29" i="1"/>
  <c r="D28" i="1"/>
  <c r="D26" i="1"/>
  <c r="D27" i="1"/>
  <c r="F16" i="1" l="1"/>
  <c r="D16" i="1"/>
  <c r="G3" i="1"/>
  <c r="D3" i="1"/>
  <c r="F3" i="1"/>
  <c r="F45" i="1"/>
  <c r="D45" i="1"/>
  <c r="G25" i="1"/>
  <c r="D36" i="1"/>
  <c r="F36" i="1"/>
  <c r="F24" i="1"/>
  <c r="F10" i="1"/>
  <c r="D11" i="1"/>
  <c r="F12" i="1"/>
  <c r="F4" i="1"/>
  <c r="E55" i="1"/>
  <c r="C55" i="1"/>
  <c r="G55" i="1" l="1"/>
  <c r="F55" i="1" s="1"/>
  <c r="D25" i="1"/>
  <c r="F25" i="1"/>
  <c r="D55" i="1" l="1"/>
</calcChain>
</file>

<file path=xl/sharedStrings.xml><?xml version="1.0" encoding="utf-8"?>
<sst xmlns="http://schemas.openxmlformats.org/spreadsheetml/2006/main" count="61" uniqueCount="57">
  <si>
    <t>คณะ</t>
  </si>
  <si>
    <t>สาขา</t>
  </si>
  <si>
    <t>ผ่าน</t>
  </si>
  <si>
    <t>%</t>
  </si>
  <si>
    <t>ไม่ผ่าน</t>
  </si>
  <si>
    <t>ทั้งหมด</t>
  </si>
  <si>
    <t>ครุศาสตร์</t>
  </si>
  <si>
    <t>การศึกษาปฐมวัย</t>
  </si>
  <si>
    <t>คณิตศาสตร์</t>
  </si>
  <si>
    <t>คอมพิวเตอร์</t>
  </si>
  <si>
    <t>ดนตรีศึกษา</t>
  </si>
  <si>
    <t>เทคโนโลยีดิจิทัลเพื่อการศึกษา</t>
  </si>
  <si>
    <t>พลศึกษา</t>
  </si>
  <si>
    <t>ฟิสิกส์</t>
  </si>
  <si>
    <t>ภาษาไทย</t>
  </si>
  <si>
    <t>ภาษาอังกฤษ</t>
  </si>
  <si>
    <t>วิทยาศาสตร์ทั่วไป</t>
  </si>
  <si>
    <t>ศิลปศึกษา</t>
  </si>
  <si>
    <t>สังคมศึกษา</t>
  </si>
  <si>
    <t>เทคโนโลยีอุตสาหกรรม</t>
  </si>
  <si>
    <t>เทคโนโลยีคอมพิวเตอร์และอุตสาหกรรมดิจิทัล</t>
  </si>
  <si>
    <t>เทคโนโลยีโยธา</t>
  </si>
  <si>
    <t>วิศวกรรมเครื่องกล</t>
  </si>
  <si>
    <t>วิศวกรรมไฟฟ้า</t>
  </si>
  <si>
    <t>อุตสาหกรรมศิลป์</t>
  </si>
  <si>
    <t>มนุษยศาสตร์และสังคมศาสตร์</t>
  </si>
  <si>
    <t>การจัดการวัฒนธรรมเชิงเศรษฐกิจสร้างสรรค์</t>
  </si>
  <si>
    <t>การท่องเที่ยว</t>
  </si>
  <si>
    <t>การปกครองท้องถิ่น</t>
  </si>
  <si>
    <t>การพัฒนาชุมชน</t>
  </si>
  <si>
    <t>นิติศาสตร์</t>
  </si>
  <si>
    <t>ภาษาอังกฤษธุรกิจ</t>
  </si>
  <si>
    <t>รัฐประศาสนศาสตร์</t>
  </si>
  <si>
    <t>ออกแบบนิเทศศิลป์</t>
  </si>
  <si>
    <t>วิทยาการจัดการ</t>
  </si>
  <si>
    <t>การจัดการ</t>
  </si>
  <si>
    <t>การจัดการอุตสาหกรรมบริการ</t>
  </si>
  <si>
    <t>การตลาด</t>
  </si>
  <si>
    <t>การบริหารทรัพยากรมนุษย์</t>
  </si>
  <si>
    <t>การบัญชี</t>
  </si>
  <si>
    <t>คอมพิวเตอร์ธุรกิจ</t>
  </si>
  <si>
    <t>ธุรกิจค้าปลีก</t>
  </si>
  <si>
    <t>นิเทศศาสตร์</t>
  </si>
  <si>
    <t>วิทยาศาสตร์และเทคโนโลยี</t>
  </si>
  <si>
    <t>เกษตรศาสตร์</t>
  </si>
  <si>
    <t>เคมี</t>
  </si>
  <si>
    <t>ชีววิทยา</t>
  </si>
  <si>
    <t>วิทยาการคอมพิวเตอร์</t>
  </si>
  <si>
    <t>วิทยาศาสตร์สิ่งแวดล้อม</t>
  </si>
  <si>
    <t>สาธารณสุขศาสตร์</t>
  </si>
  <si>
    <t>ระดับมหาวิทยาลัย</t>
  </si>
  <si>
    <t>การจัดการนวัตกรรมอุตสาหกรรมเพื่อสิ่งแวดล้อม</t>
  </si>
  <si>
    <t>การจัดการนวัตกรรมอุตสาหกรรมและโลจิสติกส์</t>
  </si>
  <si>
    <t>สารสนเทศศาสตร์และบรรณารักษศาสตร์</t>
  </si>
  <si>
    <t>เทคโนโลยีสารสนเทศและนวัตกรรมดิจิทัล</t>
  </si>
  <si>
    <t>วิทยาการการประกอบอาหาร</t>
  </si>
  <si>
    <t>สรุปผลการสอบประมวลความรู้ด้านคอมพิวเตอร์ นักศึกษารหัส 65
ข้อมูล ณ วันที่ 19 มีนาคม 2568 เวลา 14.00 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</si>
</sst>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sz val="14"/>
      <color theme="1"/>
      <name val="TH SarabunPSK"/>
      <family val="2"/>
      <charset val="222"/>
    </font>
    <font>
      <b/>
      <sz val="16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0" borderId="1" xfId="0" applyFont="1" applyBorder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0" borderId="1" xfId="0" applyFont="1" applyBorder="1"/>
    <xf numFmtId="0" fontId="10" fillId="0" borderId="0" xfId="0" applyFont="1"/>
    <xf numFmtId="0" fontId="1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2" fontId="2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topLeftCell="A46" zoomScaleNormal="100" workbookViewId="0">
      <selection activeCell="H52" sqref="H52"/>
    </sheetView>
  </sheetViews>
  <sheetFormatPr defaultColWidth="17.7109375" defaultRowHeight="24"/>
  <cols>
    <col min="1" max="1" width="26.7109375" style="15" bestFit="1" customWidth="1"/>
    <col min="2" max="2" width="35.7109375" style="11" bestFit="1" customWidth="1"/>
    <col min="3" max="3" width="7.140625" style="2" customWidth="1"/>
    <col min="4" max="4" width="7.7109375" style="2" customWidth="1"/>
    <col min="5" max="5" width="7.42578125" style="2" customWidth="1"/>
    <col min="6" max="6" width="7" style="2" customWidth="1"/>
    <col min="7" max="7" width="8.140625" style="2" bestFit="1" customWidth="1"/>
    <col min="8" max="16384" width="17.7109375" style="1"/>
  </cols>
  <sheetData>
    <row r="1" spans="1:7" ht="56.25" customHeight="1">
      <c r="A1" s="20" t="s">
        <v>56</v>
      </c>
      <c r="B1" s="21"/>
      <c r="C1" s="21"/>
      <c r="D1" s="21"/>
      <c r="E1" s="21"/>
      <c r="F1" s="21"/>
      <c r="G1" s="21"/>
    </row>
    <row r="2" spans="1:7">
      <c r="A2" s="12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3</v>
      </c>
      <c r="G2" s="8" t="s">
        <v>5</v>
      </c>
    </row>
    <row r="3" spans="1:7">
      <c r="A3" s="13" t="s">
        <v>6</v>
      </c>
      <c r="B3" s="9"/>
      <c r="C3" s="3">
        <f>SUM(C4:C15)</f>
        <v>328</v>
      </c>
      <c r="D3" s="4">
        <f>(C3*100)/G3</f>
        <v>71.615720524017462</v>
      </c>
      <c r="E3" s="3">
        <f>SUM(E4:E15)</f>
        <v>130</v>
      </c>
      <c r="F3" s="4">
        <f>(E3*100)/G3</f>
        <v>28.384279475982531</v>
      </c>
      <c r="G3" s="3">
        <f>SUM(G4:G15)</f>
        <v>458</v>
      </c>
    </row>
    <row r="4" spans="1:7">
      <c r="A4" s="14"/>
      <c r="B4" s="10" t="s">
        <v>7</v>
      </c>
      <c r="C4" s="5">
        <v>38</v>
      </c>
      <c r="D4" s="6">
        <f>(C4*100)/G4</f>
        <v>71.698113207547166</v>
      </c>
      <c r="E4" s="5">
        <v>15</v>
      </c>
      <c r="F4" s="6">
        <f>(E4*100)/G4</f>
        <v>28.30188679245283</v>
      </c>
      <c r="G4" s="5">
        <f>C4+E4</f>
        <v>53</v>
      </c>
    </row>
    <row r="5" spans="1:7">
      <c r="A5" s="14"/>
      <c r="B5" s="10" t="s">
        <v>8</v>
      </c>
      <c r="C5" s="5">
        <v>55</v>
      </c>
      <c r="D5" s="6">
        <f t="shared" ref="D5:D18" si="0">(C5*100)/G5</f>
        <v>100</v>
      </c>
      <c r="E5" s="5">
        <v>0</v>
      </c>
      <c r="F5" s="6">
        <f t="shared" ref="F5:F15" si="1">(E5*100)/G5</f>
        <v>0</v>
      </c>
      <c r="G5" s="5">
        <f t="shared" ref="G5:G24" si="2">C5+E5</f>
        <v>55</v>
      </c>
    </row>
    <row r="6" spans="1:7">
      <c r="A6" s="14"/>
      <c r="B6" s="10" t="s">
        <v>9</v>
      </c>
      <c r="C6" s="17">
        <v>38</v>
      </c>
      <c r="D6" s="18">
        <f t="shared" si="0"/>
        <v>74.509803921568633</v>
      </c>
      <c r="E6" s="17">
        <v>13</v>
      </c>
      <c r="F6" s="18">
        <f t="shared" si="1"/>
        <v>25.490196078431371</v>
      </c>
      <c r="G6" s="5">
        <f t="shared" si="2"/>
        <v>51</v>
      </c>
    </row>
    <row r="7" spans="1:7">
      <c r="A7" s="14"/>
      <c r="B7" s="10" t="s">
        <v>10</v>
      </c>
      <c r="C7" s="5">
        <v>9</v>
      </c>
      <c r="D7" s="6">
        <f t="shared" si="0"/>
        <v>34.615384615384613</v>
      </c>
      <c r="E7" s="5">
        <v>17</v>
      </c>
      <c r="F7" s="6">
        <f t="shared" si="1"/>
        <v>65.384615384615387</v>
      </c>
      <c r="G7" s="5">
        <f t="shared" si="2"/>
        <v>26</v>
      </c>
    </row>
    <row r="8" spans="1:7">
      <c r="A8" s="14"/>
      <c r="B8" s="10" t="s">
        <v>11</v>
      </c>
      <c r="C8" s="5">
        <v>10</v>
      </c>
      <c r="D8" s="6">
        <f t="shared" si="0"/>
        <v>52.631578947368418</v>
      </c>
      <c r="E8" s="5">
        <v>9</v>
      </c>
      <c r="F8" s="6">
        <f t="shared" si="1"/>
        <v>47.368421052631582</v>
      </c>
      <c r="G8" s="5">
        <f t="shared" si="2"/>
        <v>19</v>
      </c>
    </row>
    <row r="9" spans="1:7">
      <c r="A9" s="14"/>
      <c r="B9" s="10" t="s">
        <v>12</v>
      </c>
      <c r="C9" s="5">
        <v>28</v>
      </c>
      <c r="D9" s="6">
        <f t="shared" si="0"/>
        <v>51.851851851851855</v>
      </c>
      <c r="E9" s="5">
        <v>26</v>
      </c>
      <c r="F9" s="6">
        <f t="shared" si="1"/>
        <v>48.148148148148145</v>
      </c>
      <c r="G9" s="5">
        <f t="shared" si="2"/>
        <v>54</v>
      </c>
    </row>
    <row r="10" spans="1:7">
      <c r="A10" s="14"/>
      <c r="B10" s="10" t="s">
        <v>13</v>
      </c>
      <c r="C10" s="5">
        <v>10</v>
      </c>
      <c r="D10" s="6">
        <f t="shared" si="0"/>
        <v>52.631578947368418</v>
      </c>
      <c r="E10" s="5">
        <v>9</v>
      </c>
      <c r="F10" s="6">
        <f t="shared" si="1"/>
        <v>47.368421052631582</v>
      </c>
      <c r="G10" s="5">
        <f t="shared" si="2"/>
        <v>19</v>
      </c>
    </row>
    <row r="11" spans="1:7">
      <c r="A11" s="14"/>
      <c r="B11" s="10" t="s">
        <v>14</v>
      </c>
      <c r="C11" s="5">
        <v>26</v>
      </c>
      <c r="D11" s="6">
        <f t="shared" si="0"/>
        <v>89.65517241379311</v>
      </c>
      <c r="E11" s="5">
        <v>3</v>
      </c>
      <c r="F11" s="6">
        <f t="shared" si="1"/>
        <v>10.344827586206897</v>
      </c>
      <c r="G11" s="5">
        <f t="shared" si="2"/>
        <v>29</v>
      </c>
    </row>
    <row r="12" spans="1:7">
      <c r="A12" s="14"/>
      <c r="B12" s="10" t="s">
        <v>15</v>
      </c>
      <c r="C12" s="5">
        <v>18</v>
      </c>
      <c r="D12" s="6">
        <f t="shared" si="0"/>
        <v>69.230769230769226</v>
      </c>
      <c r="E12" s="5">
        <v>8</v>
      </c>
      <c r="F12" s="6">
        <f t="shared" si="1"/>
        <v>30.76923076923077</v>
      </c>
      <c r="G12" s="5">
        <f t="shared" si="2"/>
        <v>26</v>
      </c>
    </row>
    <row r="13" spans="1:7">
      <c r="A13" s="14"/>
      <c r="B13" s="10" t="s">
        <v>16</v>
      </c>
      <c r="C13" s="5">
        <v>40</v>
      </c>
      <c r="D13" s="6">
        <f t="shared" si="0"/>
        <v>78.431372549019613</v>
      </c>
      <c r="E13" s="5">
        <v>11</v>
      </c>
      <c r="F13" s="6">
        <f t="shared" si="1"/>
        <v>21.568627450980394</v>
      </c>
      <c r="G13" s="5">
        <f t="shared" si="2"/>
        <v>51</v>
      </c>
    </row>
    <row r="14" spans="1:7">
      <c r="A14" s="14"/>
      <c r="B14" s="10" t="s">
        <v>17</v>
      </c>
      <c r="C14" s="5">
        <v>13</v>
      </c>
      <c r="D14" s="6">
        <f t="shared" si="0"/>
        <v>52</v>
      </c>
      <c r="E14" s="5">
        <v>12</v>
      </c>
      <c r="F14" s="6">
        <f t="shared" si="1"/>
        <v>48</v>
      </c>
      <c r="G14" s="5">
        <f t="shared" si="2"/>
        <v>25</v>
      </c>
    </row>
    <row r="15" spans="1:7">
      <c r="A15" s="14"/>
      <c r="B15" s="10" t="s">
        <v>18</v>
      </c>
      <c r="C15" s="5">
        <v>43</v>
      </c>
      <c r="D15" s="6">
        <f t="shared" si="0"/>
        <v>86</v>
      </c>
      <c r="E15" s="5">
        <v>7</v>
      </c>
      <c r="F15" s="6">
        <f t="shared" si="1"/>
        <v>14</v>
      </c>
      <c r="G15" s="5">
        <f t="shared" si="2"/>
        <v>50</v>
      </c>
    </row>
    <row r="16" spans="1:7">
      <c r="A16" s="13" t="s">
        <v>19</v>
      </c>
      <c r="B16" s="9"/>
      <c r="C16" s="3">
        <f>SUM(C17:C24)</f>
        <v>120</v>
      </c>
      <c r="D16" s="4">
        <f>(C16*100)/G16</f>
        <v>48</v>
      </c>
      <c r="E16" s="3">
        <f>SUM(E17:E24)</f>
        <v>130</v>
      </c>
      <c r="F16" s="4">
        <f>(E16*100)/G16</f>
        <v>52</v>
      </c>
      <c r="G16" s="3">
        <f>SUM(G17:G24)</f>
        <v>250</v>
      </c>
    </row>
    <row r="17" spans="1:10">
      <c r="A17" s="14"/>
      <c r="B17" s="10" t="s">
        <v>51</v>
      </c>
      <c r="C17" s="5">
        <v>2</v>
      </c>
      <c r="D17" s="6">
        <f>(C17*100)/G17</f>
        <v>15.384615384615385</v>
      </c>
      <c r="E17" s="5">
        <v>11</v>
      </c>
      <c r="F17" s="6">
        <f>(E17*100)/G17</f>
        <v>84.615384615384613</v>
      </c>
      <c r="G17" s="5">
        <f t="shared" si="2"/>
        <v>13</v>
      </c>
    </row>
    <row r="18" spans="1:10">
      <c r="A18" s="14"/>
      <c r="B18" s="10" t="s">
        <v>52</v>
      </c>
      <c r="C18" s="5">
        <v>45</v>
      </c>
      <c r="D18" s="6">
        <f t="shared" si="0"/>
        <v>58.441558441558442</v>
      </c>
      <c r="E18" s="5">
        <v>32</v>
      </c>
      <c r="F18" s="6">
        <f t="shared" ref="F18:F24" si="3">(E18*100)/G18</f>
        <v>41.558441558441558</v>
      </c>
      <c r="G18" s="5">
        <f t="shared" si="2"/>
        <v>77</v>
      </c>
    </row>
    <row r="19" spans="1:10">
      <c r="A19" s="14"/>
      <c r="B19" s="10" t="s">
        <v>20</v>
      </c>
      <c r="C19" s="5">
        <v>11</v>
      </c>
      <c r="D19" s="6">
        <f t="shared" ref="D19:D24" si="4">(C19*100)/G19</f>
        <v>33.333333333333336</v>
      </c>
      <c r="E19" s="5">
        <v>22</v>
      </c>
      <c r="F19" s="6">
        <f t="shared" si="3"/>
        <v>66.666666666666671</v>
      </c>
      <c r="G19" s="5">
        <f t="shared" si="2"/>
        <v>33</v>
      </c>
    </row>
    <row r="20" spans="1:10">
      <c r="A20" s="14"/>
      <c r="B20" s="10" t="s">
        <v>21</v>
      </c>
      <c r="C20" s="5">
        <v>1</v>
      </c>
      <c r="D20" s="6">
        <f t="shared" si="4"/>
        <v>33.333333333333336</v>
      </c>
      <c r="E20" s="5">
        <v>2</v>
      </c>
      <c r="F20" s="6">
        <f t="shared" si="3"/>
        <v>66.666666666666671</v>
      </c>
      <c r="G20" s="5">
        <f t="shared" si="2"/>
        <v>3</v>
      </c>
    </row>
    <row r="21" spans="1:10">
      <c r="A21" s="14"/>
      <c r="B21" s="10" t="s">
        <v>19</v>
      </c>
      <c r="C21" s="5">
        <v>26</v>
      </c>
      <c r="D21" s="6">
        <f t="shared" si="4"/>
        <v>70.270270270270274</v>
      </c>
      <c r="E21" s="5">
        <v>11</v>
      </c>
      <c r="F21" s="6">
        <f t="shared" si="3"/>
        <v>29.72972972972973</v>
      </c>
      <c r="G21" s="5">
        <f t="shared" si="2"/>
        <v>37</v>
      </c>
    </row>
    <row r="22" spans="1:10">
      <c r="A22" s="14"/>
      <c r="B22" s="10" t="s">
        <v>22</v>
      </c>
      <c r="C22" s="17">
        <v>11</v>
      </c>
      <c r="D22" s="18">
        <f t="shared" si="4"/>
        <v>26.19047619047619</v>
      </c>
      <c r="E22" s="17">
        <v>31</v>
      </c>
      <c r="F22" s="18">
        <f t="shared" si="3"/>
        <v>73.80952380952381</v>
      </c>
      <c r="G22" s="5">
        <f t="shared" si="2"/>
        <v>42</v>
      </c>
    </row>
    <row r="23" spans="1:10">
      <c r="A23" s="14"/>
      <c r="B23" s="10" t="s">
        <v>23</v>
      </c>
      <c r="C23" s="5">
        <v>16</v>
      </c>
      <c r="D23" s="6">
        <f t="shared" si="4"/>
        <v>50</v>
      </c>
      <c r="E23" s="5">
        <v>16</v>
      </c>
      <c r="F23" s="6">
        <f t="shared" si="3"/>
        <v>50</v>
      </c>
      <c r="G23" s="5">
        <f t="shared" si="2"/>
        <v>32</v>
      </c>
    </row>
    <row r="24" spans="1:10">
      <c r="A24" s="14"/>
      <c r="B24" s="10" t="s">
        <v>24</v>
      </c>
      <c r="C24" s="5">
        <v>8</v>
      </c>
      <c r="D24" s="6">
        <f t="shared" si="4"/>
        <v>61.53846153846154</v>
      </c>
      <c r="E24" s="5">
        <v>5</v>
      </c>
      <c r="F24" s="6">
        <f t="shared" si="3"/>
        <v>38.46153846153846</v>
      </c>
      <c r="G24" s="5">
        <f>C24+E24</f>
        <v>13</v>
      </c>
    </row>
    <row r="25" spans="1:10">
      <c r="A25" s="13" t="s">
        <v>25</v>
      </c>
      <c r="B25" s="9"/>
      <c r="C25" s="16">
        <f>SUM(C26:C35)</f>
        <v>202</v>
      </c>
      <c r="D25" s="16">
        <f>(C25*100)/G25</f>
        <v>40.562248995983936</v>
      </c>
      <c r="E25" s="16">
        <f>SUM(E26:E35)</f>
        <v>296</v>
      </c>
      <c r="F25" s="16">
        <f>(E25*100)/G25</f>
        <v>59.437751004016064</v>
      </c>
      <c r="G25" s="16">
        <f>SUM(G26:G35)</f>
        <v>498</v>
      </c>
      <c r="J25" s="19"/>
    </row>
    <row r="26" spans="1:10">
      <c r="A26" s="14"/>
      <c r="B26" s="10" t="s">
        <v>26</v>
      </c>
      <c r="C26" s="5">
        <v>12</v>
      </c>
      <c r="D26" s="6">
        <f>10*100/20</f>
        <v>50</v>
      </c>
      <c r="E26" s="5">
        <v>8</v>
      </c>
      <c r="F26" s="6">
        <f>10*100/10</f>
        <v>100</v>
      </c>
      <c r="G26" s="5">
        <f>C26+E26</f>
        <v>20</v>
      </c>
    </row>
    <row r="27" spans="1:10">
      <c r="A27" s="14"/>
      <c r="B27" s="10" t="s">
        <v>27</v>
      </c>
      <c r="C27" s="5">
        <v>7</v>
      </c>
      <c r="D27" s="6">
        <f>7*100/12</f>
        <v>58.333333333333336</v>
      </c>
      <c r="E27" s="5">
        <v>5</v>
      </c>
      <c r="F27" s="6">
        <f>5*100/12</f>
        <v>41.666666666666664</v>
      </c>
      <c r="G27" s="5">
        <f t="shared" ref="G27:G35" si="5">C27+E27</f>
        <v>12</v>
      </c>
    </row>
    <row r="28" spans="1:10">
      <c r="A28" s="14"/>
      <c r="B28" s="10" t="s">
        <v>28</v>
      </c>
      <c r="C28" s="5">
        <v>37</v>
      </c>
      <c r="D28" s="6">
        <f>36*100/89</f>
        <v>40.449438202247194</v>
      </c>
      <c r="E28" s="5">
        <v>52</v>
      </c>
      <c r="F28" s="6">
        <f>53*100/89</f>
        <v>59.550561797752806</v>
      </c>
      <c r="G28" s="5">
        <f t="shared" si="5"/>
        <v>89</v>
      </c>
    </row>
    <row r="29" spans="1:10">
      <c r="A29" s="14"/>
      <c r="B29" s="10" t="s">
        <v>29</v>
      </c>
      <c r="C29" s="5">
        <v>15</v>
      </c>
      <c r="D29" s="6">
        <f>12*100/76</f>
        <v>15.789473684210526</v>
      </c>
      <c r="E29" s="5">
        <v>62</v>
      </c>
      <c r="F29" s="6">
        <f>64*100/76</f>
        <v>84.21052631578948</v>
      </c>
      <c r="G29" s="5">
        <f t="shared" si="5"/>
        <v>77</v>
      </c>
    </row>
    <row r="30" spans="1:10">
      <c r="A30" s="14"/>
      <c r="B30" s="10" t="s">
        <v>30</v>
      </c>
      <c r="C30" s="5">
        <v>33</v>
      </c>
      <c r="D30" s="6">
        <f>25*100/76</f>
        <v>32.89473684210526</v>
      </c>
      <c r="E30" s="5">
        <v>43</v>
      </c>
      <c r="F30" s="6">
        <f>51*100/76</f>
        <v>67.10526315789474</v>
      </c>
      <c r="G30" s="5">
        <f t="shared" si="5"/>
        <v>76</v>
      </c>
    </row>
    <row r="31" spans="1:10">
      <c r="A31" s="14"/>
      <c r="B31" s="10" t="s">
        <v>14</v>
      </c>
      <c r="C31" s="5">
        <v>9</v>
      </c>
      <c r="D31" s="6">
        <f>9*100/38</f>
        <v>23.684210526315791</v>
      </c>
      <c r="E31" s="5">
        <v>29</v>
      </c>
      <c r="F31" s="6">
        <f>29*100/38</f>
        <v>76.315789473684205</v>
      </c>
      <c r="G31" s="5">
        <f t="shared" si="5"/>
        <v>38</v>
      </c>
    </row>
    <row r="32" spans="1:10">
      <c r="A32" s="14"/>
      <c r="B32" s="10" t="s">
        <v>31</v>
      </c>
      <c r="C32" s="5">
        <v>19</v>
      </c>
      <c r="D32" s="6">
        <f>18*100/20</f>
        <v>90</v>
      </c>
      <c r="E32" s="5">
        <v>1</v>
      </c>
      <c r="F32" s="6">
        <f>2*100/20</f>
        <v>10</v>
      </c>
      <c r="G32" s="5">
        <f t="shared" si="5"/>
        <v>20</v>
      </c>
    </row>
    <row r="33" spans="1:10">
      <c r="A33" s="14"/>
      <c r="B33" s="10" t="s">
        <v>32</v>
      </c>
      <c r="C33" s="17">
        <v>61</v>
      </c>
      <c r="D33" s="18">
        <f>58*100/149</f>
        <v>38.926174496644293</v>
      </c>
      <c r="E33" s="17">
        <v>87</v>
      </c>
      <c r="F33" s="18">
        <f>91*100/149</f>
        <v>61.073825503355707</v>
      </c>
      <c r="G33" s="5">
        <f t="shared" si="5"/>
        <v>148</v>
      </c>
    </row>
    <row r="34" spans="1:10">
      <c r="A34" s="14"/>
      <c r="B34" s="10" t="s">
        <v>53</v>
      </c>
      <c r="C34" s="5">
        <v>7</v>
      </c>
      <c r="D34" s="6">
        <f>7*100/15</f>
        <v>46.666666666666664</v>
      </c>
      <c r="E34" s="5">
        <v>8</v>
      </c>
      <c r="F34" s="6">
        <f>8*100/15</f>
        <v>53.333333333333336</v>
      </c>
      <c r="G34" s="5">
        <f t="shared" si="5"/>
        <v>15</v>
      </c>
    </row>
    <row r="35" spans="1:10">
      <c r="A35" s="14"/>
      <c r="B35" s="10" t="s">
        <v>33</v>
      </c>
      <c r="C35" s="5">
        <v>2</v>
      </c>
      <c r="D35" s="6">
        <f>1*100/3</f>
        <v>33.333333333333336</v>
      </c>
      <c r="E35" s="5">
        <v>1</v>
      </c>
      <c r="F35" s="6">
        <f>2*100/3</f>
        <v>66.666666666666671</v>
      </c>
      <c r="G35" s="5">
        <f t="shared" si="5"/>
        <v>3</v>
      </c>
    </row>
    <row r="36" spans="1:10">
      <c r="A36" s="13" t="s">
        <v>34</v>
      </c>
      <c r="B36" s="9"/>
      <c r="C36" s="3">
        <f>SUM(C37:C44)</f>
        <v>129</v>
      </c>
      <c r="D36" s="4">
        <f>(C36*100)/G36</f>
        <v>50.787401574803148</v>
      </c>
      <c r="E36" s="3">
        <f>SUM(E37:E44)</f>
        <v>125</v>
      </c>
      <c r="F36" s="4">
        <f>(E36*100)/G36</f>
        <v>49.212598425196852</v>
      </c>
      <c r="G36" s="3">
        <f>SUM(G37:G44)</f>
        <v>254</v>
      </c>
      <c r="J36" s="19"/>
    </row>
    <row r="37" spans="1:10">
      <c r="A37" s="14"/>
      <c r="B37" s="10" t="s">
        <v>35</v>
      </c>
      <c r="C37" s="5">
        <v>31</v>
      </c>
      <c r="D37" s="6">
        <f>27*100/73</f>
        <v>36.986301369863014</v>
      </c>
      <c r="E37" s="5">
        <v>42</v>
      </c>
      <c r="F37" s="6">
        <f>46*100/73</f>
        <v>63.013698630136986</v>
      </c>
      <c r="G37" s="5">
        <f>C37+E37</f>
        <v>73</v>
      </c>
    </row>
    <row r="38" spans="1:10">
      <c r="A38" s="14"/>
      <c r="B38" s="10" t="s">
        <v>36</v>
      </c>
      <c r="C38" s="5">
        <v>15</v>
      </c>
      <c r="D38" s="6">
        <f>15*100/26</f>
        <v>57.692307692307693</v>
      </c>
      <c r="E38" s="5">
        <v>11</v>
      </c>
      <c r="F38" s="6">
        <f>11*100/26</f>
        <v>42.307692307692307</v>
      </c>
      <c r="G38" s="5">
        <f t="shared" ref="G38:G54" si="6">C38+E38</f>
        <v>26</v>
      </c>
    </row>
    <row r="39" spans="1:10">
      <c r="A39" s="14"/>
      <c r="B39" s="10" t="s">
        <v>37</v>
      </c>
      <c r="C39" s="5">
        <v>12</v>
      </c>
      <c r="D39" s="6">
        <f>12*100/28</f>
        <v>42.857142857142854</v>
      </c>
      <c r="E39" s="5">
        <v>16</v>
      </c>
      <c r="F39" s="6">
        <f>16*100/28</f>
        <v>57.142857142857146</v>
      </c>
      <c r="G39" s="5">
        <f t="shared" si="6"/>
        <v>28</v>
      </c>
    </row>
    <row r="40" spans="1:10">
      <c r="A40" s="14"/>
      <c r="B40" s="10" t="s">
        <v>38</v>
      </c>
      <c r="C40" s="5">
        <v>11</v>
      </c>
      <c r="D40" s="6">
        <f>10*100/19</f>
        <v>52.631578947368418</v>
      </c>
      <c r="E40" s="5">
        <v>8</v>
      </c>
      <c r="F40" s="6">
        <f>9*100/19</f>
        <v>47.368421052631582</v>
      </c>
      <c r="G40" s="5">
        <f t="shared" si="6"/>
        <v>19</v>
      </c>
    </row>
    <row r="41" spans="1:10">
      <c r="A41" s="14"/>
      <c r="B41" s="10" t="s">
        <v>39</v>
      </c>
      <c r="C41" s="5">
        <v>32</v>
      </c>
      <c r="D41" s="6">
        <f>30*100/53</f>
        <v>56.60377358490566</v>
      </c>
      <c r="E41" s="5">
        <v>21</v>
      </c>
      <c r="F41" s="6">
        <f>23*100/53</f>
        <v>43.39622641509434</v>
      </c>
      <c r="G41" s="5">
        <f t="shared" si="6"/>
        <v>53</v>
      </c>
    </row>
    <row r="42" spans="1:10">
      <c r="A42" s="14"/>
      <c r="B42" s="10" t="s">
        <v>40</v>
      </c>
      <c r="C42" s="5">
        <v>16</v>
      </c>
      <c r="D42" s="6">
        <f>14*100/23</f>
        <v>60.869565217391305</v>
      </c>
      <c r="E42" s="5">
        <v>7</v>
      </c>
      <c r="F42" s="6">
        <f>9*100/23</f>
        <v>39.130434782608695</v>
      </c>
      <c r="G42" s="5">
        <f t="shared" si="6"/>
        <v>23</v>
      </c>
    </row>
    <row r="43" spans="1:10">
      <c r="A43" s="14"/>
      <c r="B43" s="10" t="s">
        <v>41</v>
      </c>
      <c r="C43" s="5">
        <v>1</v>
      </c>
      <c r="D43" s="6">
        <f>1*100/6</f>
        <v>16.666666666666668</v>
      </c>
      <c r="E43" s="5">
        <v>5</v>
      </c>
      <c r="F43" s="6">
        <f>5*100/6</f>
        <v>83.333333333333329</v>
      </c>
      <c r="G43" s="5">
        <f t="shared" si="6"/>
        <v>6</v>
      </c>
    </row>
    <row r="44" spans="1:10">
      <c r="A44" s="14"/>
      <c r="B44" s="10" t="s">
        <v>42</v>
      </c>
      <c r="C44" s="5">
        <v>11</v>
      </c>
      <c r="D44" s="6">
        <f>11*100/26</f>
        <v>42.307692307692307</v>
      </c>
      <c r="E44" s="5">
        <v>15</v>
      </c>
      <c r="F44" s="6">
        <f>15*100/26</f>
        <v>57.692307692307693</v>
      </c>
      <c r="G44" s="5">
        <f t="shared" si="6"/>
        <v>26</v>
      </c>
    </row>
    <row r="45" spans="1:10">
      <c r="A45" s="13" t="s">
        <v>43</v>
      </c>
      <c r="B45" s="9"/>
      <c r="C45" s="3">
        <f>SUM(C46:C54)</f>
        <v>94</v>
      </c>
      <c r="D45" s="4">
        <f>(C45*100)/G45</f>
        <v>55.952380952380949</v>
      </c>
      <c r="E45" s="3">
        <f>SUM(E46:E54)</f>
        <v>74</v>
      </c>
      <c r="F45" s="4">
        <f>(E45*100)/G45</f>
        <v>44.047619047619051</v>
      </c>
      <c r="G45" s="3">
        <f>SUM(G46:G54)</f>
        <v>168</v>
      </c>
      <c r="J45" s="19"/>
    </row>
    <row r="46" spans="1:10">
      <c r="A46" s="14"/>
      <c r="B46" s="10" t="s">
        <v>44</v>
      </c>
      <c r="C46" s="5">
        <v>9</v>
      </c>
      <c r="D46" s="6">
        <f>8*100/23</f>
        <v>34.782608695652172</v>
      </c>
      <c r="E46" s="5">
        <v>14</v>
      </c>
      <c r="F46" s="6">
        <f>15*100/23</f>
        <v>65.217391304347828</v>
      </c>
      <c r="G46" s="5">
        <f t="shared" si="6"/>
        <v>23</v>
      </c>
    </row>
    <row r="47" spans="1:10">
      <c r="A47" s="14"/>
      <c r="B47" s="10" t="s">
        <v>8</v>
      </c>
      <c r="C47" s="5">
        <v>2</v>
      </c>
      <c r="D47" s="6">
        <f>2*100/5</f>
        <v>40</v>
      </c>
      <c r="E47" s="5">
        <v>3</v>
      </c>
      <c r="F47" s="6">
        <f>3*100/5</f>
        <v>60</v>
      </c>
      <c r="G47" s="5">
        <f t="shared" si="6"/>
        <v>5</v>
      </c>
    </row>
    <row r="48" spans="1:10">
      <c r="A48" s="14"/>
      <c r="B48" s="10" t="s">
        <v>45</v>
      </c>
      <c r="C48" s="5">
        <v>2</v>
      </c>
      <c r="D48" s="6">
        <f>2*100/3</f>
        <v>66.666666666666671</v>
      </c>
      <c r="E48" s="5">
        <v>1</v>
      </c>
      <c r="F48" s="6">
        <f>1*100/3</f>
        <v>33.333333333333336</v>
      </c>
      <c r="G48" s="5">
        <f t="shared" si="6"/>
        <v>3</v>
      </c>
    </row>
    <row r="49" spans="1:7">
      <c r="A49" s="14"/>
      <c r="B49" s="10" t="s">
        <v>46</v>
      </c>
      <c r="C49" s="5">
        <v>2</v>
      </c>
      <c r="D49" s="6">
        <f>1*100/5</f>
        <v>20</v>
      </c>
      <c r="E49" s="5">
        <v>3</v>
      </c>
      <c r="F49" s="6">
        <f>4*100/5</f>
        <v>80</v>
      </c>
      <c r="G49" s="5">
        <f t="shared" si="6"/>
        <v>5</v>
      </c>
    </row>
    <row r="50" spans="1:7">
      <c r="A50" s="14"/>
      <c r="B50" s="10" t="s">
        <v>54</v>
      </c>
      <c r="C50" s="5">
        <v>12</v>
      </c>
      <c r="D50" s="6">
        <f>11*100/20</f>
        <v>55</v>
      </c>
      <c r="E50" s="5">
        <v>8</v>
      </c>
      <c r="F50" s="6">
        <f>9*100/20</f>
        <v>45</v>
      </c>
      <c r="G50" s="5">
        <f t="shared" si="6"/>
        <v>20</v>
      </c>
    </row>
    <row r="51" spans="1:7">
      <c r="A51" s="14"/>
      <c r="B51" s="10" t="s">
        <v>55</v>
      </c>
      <c r="C51" s="5">
        <v>4</v>
      </c>
      <c r="D51" s="6">
        <f>3*100/18</f>
        <v>16.666666666666668</v>
      </c>
      <c r="E51" s="5">
        <v>14</v>
      </c>
      <c r="F51" s="6">
        <f>15*100/18</f>
        <v>83.333333333333329</v>
      </c>
      <c r="G51" s="5">
        <f t="shared" si="6"/>
        <v>18</v>
      </c>
    </row>
    <row r="52" spans="1:7">
      <c r="A52" s="14"/>
      <c r="B52" s="10" t="s">
        <v>47</v>
      </c>
      <c r="C52" s="5">
        <v>16</v>
      </c>
      <c r="D52" s="6">
        <f>16*100/20</f>
        <v>80</v>
      </c>
      <c r="E52" s="5">
        <v>4</v>
      </c>
      <c r="F52" s="6">
        <f>4*100/20</f>
        <v>20</v>
      </c>
      <c r="G52" s="5">
        <f t="shared" si="6"/>
        <v>20</v>
      </c>
    </row>
    <row r="53" spans="1:7">
      <c r="A53" s="14"/>
      <c r="B53" s="10" t="s">
        <v>48</v>
      </c>
      <c r="C53" s="5">
        <v>7</v>
      </c>
      <c r="D53" s="6">
        <f>7*100/11</f>
        <v>63.636363636363633</v>
      </c>
      <c r="E53" s="5">
        <v>4</v>
      </c>
      <c r="F53" s="6">
        <f>4*100/11</f>
        <v>36.363636363636367</v>
      </c>
      <c r="G53" s="5">
        <f t="shared" si="6"/>
        <v>11</v>
      </c>
    </row>
    <row r="54" spans="1:7">
      <c r="A54" s="14"/>
      <c r="B54" s="10" t="s">
        <v>49</v>
      </c>
      <c r="C54" s="5">
        <v>40</v>
      </c>
      <c r="D54" s="6">
        <f>39*100/63</f>
        <v>61.904761904761905</v>
      </c>
      <c r="E54" s="5">
        <v>23</v>
      </c>
      <c r="F54" s="6">
        <f>24*100/63</f>
        <v>38.095238095238095</v>
      </c>
      <c r="G54" s="5">
        <f t="shared" si="6"/>
        <v>63</v>
      </c>
    </row>
    <row r="55" spans="1:7">
      <c r="A55" s="13" t="s">
        <v>50</v>
      </c>
      <c r="B55" s="9"/>
      <c r="C55" s="3">
        <f>C3+C16+C25+C36+C45</f>
        <v>873</v>
      </c>
      <c r="D55" s="4">
        <f>(C55*100)/G55</f>
        <v>53.624078624078621</v>
      </c>
      <c r="E55" s="3">
        <f>E3+E16+E25+E36+E45</f>
        <v>755</v>
      </c>
      <c r="F55" s="4">
        <f>(E55*100)/G55</f>
        <v>46.375921375921379</v>
      </c>
      <c r="G55" s="7">
        <f>G3+G16+G25+G36+G45</f>
        <v>1628</v>
      </c>
    </row>
    <row r="57" spans="1:7">
      <c r="A57" s="22"/>
      <c r="B57" s="22"/>
      <c r="C57" s="22"/>
      <c r="D57" s="22"/>
      <c r="E57" s="22"/>
      <c r="F57" s="22"/>
      <c r="G57" s="22"/>
    </row>
  </sheetData>
  <mergeCells count="2">
    <mergeCell ref="A1:G1"/>
    <mergeCell ref="A57:G57"/>
  </mergeCells>
  <pageMargins left="0.11811023622047245" right="0.11811023622047245" top="0.11811023622047245" bottom="0.1181102362204724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-65-</vt:lpstr>
      <vt:lpstr>'-65-'!Print_Titles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2025-03-19T07:33:39Z</cp:lastPrinted>
  <dcterms:created xsi:type="dcterms:W3CDTF">2023-01-16T06:29:45Z</dcterms:created>
  <dcterms:modified xsi:type="dcterms:W3CDTF">2025-03-19T07:55:26Z</dcterms:modified>
</cp:coreProperties>
</file>